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aus\PV Anlage + Wallbox + Speicher\Sektorenkoppler\Homepage\sektorenkoppler\downloads\"/>
    </mc:Choice>
  </mc:AlternateContent>
  <bookViews>
    <workbookView xWindow="0" yWindow="0" windowWidth="32914" windowHeight="14511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K21" i="1"/>
  <c r="L21" i="1"/>
  <c r="M21" i="1"/>
  <c r="N21" i="1"/>
  <c r="D21" i="1"/>
  <c r="D19" i="1"/>
  <c r="E25" i="1" l="1"/>
  <c r="F25" i="1"/>
  <c r="G25" i="1"/>
  <c r="H25" i="1"/>
  <c r="I25" i="1"/>
  <c r="J25" i="1"/>
  <c r="K25" i="1"/>
  <c r="L25" i="1"/>
  <c r="M25" i="1"/>
  <c r="N25" i="1"/>
  <c r="D25" i="1"/>
  <c r="D17" i="1"/>
  <c r="D18" i="1" s="1"/>
  <c r="D24" i="1" l="1"/>
  <c r="F24" i="1"/>
  <c r="G24" i="1"/>
  <c r="H24" i="1"/>
  <c r="I24" i="1"/>
  <c r="J24" i="1"/>
  <c r="E24" i="1"/>
  <c r="K24" i="1"/>
  <c r="L24" i="1"/>
  <c r="M24" i="1"/>
  <c r="N24" i="1"/>
  <c r="I22" i="1"/>
  <c r="I23" i="1" s="1"/>
  <c r="L22" i="1"/>
  <c r="L23" i="1" s="1"/>
  <c r="M22" i="1"/>
  <c r="M23" i="1" s="1"/>
  <c r="N22" i="1"/>
  <c r="N23" i="1" s="1"/>
  <c r="K22" i="1"/>
  <c r="K23" i="1" s="1"/>
  <c r="J22" i="1"/>
  <c r="J23" i="1" s="1"/>
  <c r="E22" i="1"/>
  <c r="E23" i="1" s="1"/>
  <c r="G22" i="1"/>
  <c r="G23" i="1" s="1"/>
  <c r="F22" i="1"/>
  <c r="F23" i="1" s="1"/>
  <c r="H22" i="1"/>
  <c r="H23" i="1" s="1"/>
  <c r="D22" i="1"/>
  <c r="D23" i="1" s="1"/>
  <c r="F26" i="1" l="1"/>
  <c r="F27" i="1" s="1"/>
  <c r="E26" i="1"/>
  <c r="E27" i="1" s="1"/>
  <c r="D26" i="1"/>
  <c r="D27" i="1" s="1"/>
  <c r="G26" i="1"/>
  <c r="G27" i="1" s="1"/>
  <c r="H26" i="1"/>
  <c r="H27" i="1" s="1"/>
  <c r="N26" i="1"/>
  <c r="N27" i="1" s="1"/>
  <c r="J26" i="1"/>
  <c r="J27" i="1" s="1"/>
  <c r="K26" i="1"/>
  <c r="K27" i="1" s="1"/>
  <c r="M26" i="1"/>
  <c r="M27" i="1" s="1"/>
  <c r="L26" i="1"/>
  <c r="L27" i="1" s="1"/>
  <c r="I26" i="1"/>
  <c r="I27" i="1" s="1"/>
  <c r="E28" i="1"/>
  <c r="F28" i="1"/>
  <c r="G28" i="1"/>
  <c r="L28" i="1" l="1"/>
  <c r="J28" i="1"/>
  <c r="D28" i="1"/>
  <c r="I28" i="1"/>
  <c r="K28" i="1"/>
  <c r="M28" i="1"/>
  <c r="N28" i="1"/>
  <c r="H28" i="1"/>
</calcChain>
</file>

<file path=xl/sharedStrings.xml><?xml version="1.0" encoding="utf-8"?>
<sst xmlns="http://schemas.openxmlformats.org/spreadsheetml/2006/main" count="55" uniqueCount="48">
  <si>
    <t>Investition</t>
  </si>
  <si>
    <t>Einspeisevergütung</t>
  </si>
  <si>
    <t>kWh/kWp</t>
  </si>
  <si>
    <t>Ertrag in 20 Jahren</t>
  </si>
  <si>
    <t>Hausverbrauch</t>
  </si>
  <si>
    <t>Eigenverbrauch Quote</t>
  </si>
  <si>
    <t>Eigenverbrauch kWh</t>
  </si>
  <si>
    <t>Strompreis</t>
  </si>
  <si>
    <t>Summe</t>
  </si>
  <si>
    <t>Amortisation Jahre</t>
  </si>
  <si>
    <t>kWp</t>
  </si>
  <si>
    <t>€</t>
  </si>
  <si>
    <t>kWh</t>
  </si>
  <si>
    <t>Strompreis Steigerung</t>
  </si>
  <si>
    <t>Einspeisung kWh</t>
  </si>
  <si>
    <t>Spezifischer Ertrag</t>
  </si>
  <si>
    <t>Brutto Strompreis pro kWh</t>
  </si>
  <si>
    <t>€/kWh</t>
  </si>
  <si>
    <t>%</t>
  </si>
  <si>
    <t>Jahre</t>
  </si>
  <si>
    <t>Strompreis im Jahr X</t>
  </si>
  <si>
    <t>Strompreis Mittelwert</t>
  </si>
  <si>
    <t>Leistung</t>
  </si>
  <si>
    <t>Eingaben</t>
  </si>
  <si>
    <t>Ergebnisse</t>
  </si>
  <si>
    <t>Gewinn</t>
  </si>
  <si>
    <t>Betriebskosten</t>
  </si>
  <si>
    <t>% / Jahr</t>
  </si>
  <si>
    <t>Betriebskosten für Reinigung, Versicherung, Reparaturen, Wechselrichter Tausch</t>
  </si>
  <si>
    <t>gesamte installierte Modulleistung der PV Anlage in Kilowatt Peak</t>
  </si>
  <si>
    <t xml:space="preserve">Kosten der PV Anlage abzüglich aller Förderungen </t>
  </si>
  <si>
    <t>EEG Vergütung wird 20 Jahre gewährt, Module funktionieren in der Regel deutlich länger als 20 Jahre</t>
  </si>
  <si>
    <t>langfristiges Ziel der EZB 2%, aktuell deutlich höher</t>
  </si>
  <si>
    <t>Strompreis nach X Jahren inkl. Strompreissteigerung</t>
  </si>
  <si>
    <t>Strompreis Mittelwert über X Jahre</t>
  </si>
  <si>
    <t>PV Ertrag über X Jahre</t>
  </si>
  <si>
    <t>Eigenverbrauch</t>
  </si>
  <si>
    <t>www</t>
  </si>
  <si>
    <t>https://sektorenkoppler.com/</t>
  </si>
  <si>
    <t>Mastodon</t>
  </si>
  <si>
    <t>https://norden.social/@Sektorenkoppler</t>
  </si>
  <si>
    <t>Hinweis</t>
  </si>
  <si>
    <t>Stand 16.02.2023</t>
  </si>
  <si>
    <t>Abhängig von vielen Faktoren, kann jedoch ziemlich exakt bestimmt werden: https://re.jrc.ec.europa.eu/pvg_tools/de/ 
Ein typisches Süd Dach ohne Verschattung in Deutschland schafft ungefähr 850 -1150 kWh/kWp</t>
  </si>
  <si>
    <t>Jahresstromverbrauch inkl. E-Mobilität, Wärmepumpe etc.</t>
  </si>
  <si>
    <t>2023 gibt es z.B. bis 10 kWp 8,2 Cent / kWh</t>
  </si>
  <si>
    <t>Aufgrund des Klimawandels gibt es immer wieder neue Rekorde bei den Sonnenstunden pro Jahr. Die Moduldegradation habe ich daher nicht berücksichtigt, da sich beides mehr oder weniger aufhebt.</t>
  </si>
  <si>
    <r>
      <t xml:space="preserve">PV Rechner 
</t>
    </r>
    <r>
      <rPr>
        <b/>
        <sz val="14"/>
        <color theme="1"/>
        <rFont val="Liberation Sans"/>
      </rPr>
      <t>Sektorenkoppler.com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</si>
</sst>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&quot; &quot;[$€-407];[Red]&quot;-&quot;#,##0.00&quot; &quot;[$€-407]"/>
    <numFmt numFmtId="165" formatCode="0.0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b/>
      <sz val="14"/>
      <color theme="1"/>
      <name val="Liberation Sans"/>
    </font>
    <font>
      <u/>
      <sz val="11"/>
      <color theme="10"/>
      <name val="Liberation Sans"/>
    </font>
    <font>
      <b/>
      <sz val="22"/>
      <color theme="1"/>
      <name val="Liberation Sans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4" fontId="5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7" fillId="0" borderId="0" xfId="10"/>
    <xf numFmtId="0" fontId="2" fillId="0" borderId="0" xfId="0" applyFont="1"/>
    <xf numFmtId="0" fontId="10" fillId="0" borderId="1" xfId="0" applyFont="1" applyBorder="1"/>
    <xf numFmtId="0" fontId="11" fillId="2" borderId="1" xfId="0" applyFont="1" applyFill="1" applyBorder="1"/>
    <xf numFmtId="0" fontId="11" fillId="0" borderId="9" xfId="0" applyFont="1" applyBorder="1"/>
    <xf numFmtId="0" fontId="10" fillId="0" borderId="3" xfId="0" applyFont="1" applyBorder="1"/>
    <xf numFmtId="0" fontId="11" fillId="2" borderId="3" xfId="0" applyFont="1" applyFill="1" applyBorder="1"/>
    <xf numFmtId="0" fontId="11" fillId="0" borderId="10" xfId="0" applyFont="1" applyBorder="1"/>
    <xf numFmtId="0" fontId="11" fillId="2" borderId="3" xfId="1" applyNumberFormat="1" applyFont="1" applyFill="1" applyBorder="1"/>
    <xf numFmtId="165" fontId="11" fillId="0" borderId="1" xfId="0" applyNumberFormat="1" applyFont="1" applyBorder="1"/>
    <xf numFmtId="165" fontId="11" fillId="0" borderId="3" xfId="0" applyNumberFormat="1" applyFont="1" applyBorder="1"/>
    <xf numFmtId="0" fontId="11" fillId="0" borderId="4" xfId="0" applyFont="1" applyBorder="1"/>
    <xf numFmtId="0" fontId="11" fillId="0" borderId="11" xfId="0" applyFont="1" applyBorder="1"/>
    <xf numFmtId="0" fontId="10" fillId="0" borderId="6" xfId="0" applyFont="1" applyBorder="1"/>
    <xf numFmtId="9" fontId="10" fillId="0" borderId="1" xfId="2" applyFont="1" applyBorder="1"/>
    <xf numFmtId="9" fontId="10" fillId="0" borderId="2" xfId="2" applyFont="1" applyBorder="1"/>
    <xf numFmtId="9" fontId="10" fillId="0" borderId="9" xfId="2" applyFont="1" applyBorder="1"/>
    <xf numFmtId="0" fontId="10" fillId="0" borderId="7" xfId="0" applyFont="1" applyBorder="1"/>
    <xf numFmtId="0" fontId="11" fillId="0" borderId="3" xfId="0" applyFont="1" applyBorder="1"/>
    <xf numFmtId="0" fontId="11" fillId="0" borderId="0" xfId="0" applyFont="1" applyBorder="1"/>
    <xf numFmtId="0" fontId="10" fillId="0" borderId="8" xfId="0" applyFont="1" applyBorder="1"/>
    <xf numFmtId="0" fontId="11" fillId="0" borderId="5" xfId="0" applyFont="1" applyBorder="1"/>
    <xf numFmtId="44" fontId="11" fillId="0" borderId="1" xfId="1" applyFont="1" applyBorder="1"/>
    <xf numFmtId="44" fontId="11" fillId="0" borderId="2" xfId="1" applyFont="1" applyBorder="1"/>
    <xf numFmtId="44" fontId="11" fillId="0" borderId="9" xfId="1" applyFont="1" applyBorder="1"/>
    <xf numFmtId="44" fontId="11" fillId="0" borderId="3" xfId="1" applyFont="1" applyBorder="1"/>
    <xf numFmtId="44" fontId="11" fillId="0" borderId="0" xfId="1" applyFont="1" applyBorder="1"/>
    <xf numFmtId="44" fontId="11" fillId="0" borderId="10" xfId="1" applyFont="1" applyBorder="1"/>
    <xf numFmtId="44" fontId="11" fillId="0" borderId="3" xfId="0" applyNumberFormat="1" applyFont="1" applyBorder="1"/>
    <xf numFmtId="44" fontId="11" fillId="0" borderId="0" xfId="0" applyNumberFormat="1" applyFont="1" applyBorder="1"/>
    <xf numFmtId="44" fontId="11" fillId="0" borderId="10" xfId="0" applyNumberFormat="1" applyFont="1" applyBorder="1"/>
    <xf numFmtId="0" fontId="10" fillId="0" borderId="4" xfId="0" applyFont="1" applyBorder="1"/>
    <xf numFmtId="2" fontId="11" fillId="0" borderId="4" xfId="0" applyNumberFormat="1" applyFont="1" applyBorder="1"/>
    <xf numFmtId="2" fontId="11" fillId="0" borderId="5" xfId="0" applyNumberFormat="1" applyFont="1" applyBorder="1"/>
    <xf numFmtId="2" fontId="11" fillId="0" borderId="11" xfId="0" applyNumberFormat="1" applyFont="1" applyBorder="1"/>
    <xf numFmtId="14" fontId="2" fillId="0" borderId="0" xfId="0" applyNumberFormat="1" applyFont="1"/>
    <xf numFmtId="0" fontId="8" fillId="3" borderId="0" xfId="0" applyFont="1" applyFill="1" applyAlignment="1">
      <alignment horizontal="center" vertical="center" wrapText="1"/>
    </xf>
    <xf numFmtId="0" fontId="0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 textRotation="90"/>
    </xf>
    <xf numFmtId="0" fontId="12" fillId="0" borderId="7" xfId="0" applyFont="1" applyBorder="1" applyAlignment="1">
      <alignment horizontal="center" vertical="center" textRotation="90"/>
    </xf>
    <xf numFmtId="0" fontId="12" fillId="0" borderId="8" xfId="0" applyFont="1" applyBorder="1" applyAlignment="1">
      <alignment horizontal="center" vertical="center" textRotation="90"/>
    </xf>
    <xf numFmtId="0" fontId="9" fillId="0" borderId="3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4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0" fontId="9" fillId="0" borderId="11" xfId="0" applyFont="1" applyFill="1" applyBorder="1" applyAlignment="1">
      <alignment horizontal="left" vertical="top"/>
    </xf>
    <xf numFmtId="0" fontId="9" fillId="0" borderId="3" xfId="0" applyFont="1" applyBorder="1" applyAlignment="1">
      <alignment horizontal="left" vertical="top" wrapText="1"/>
    </xf>
  </cellXfs>
  <cellStyles count="11">
    <cellStyle name="Heading" xfId="4"/>
    <cellStyle name="Heading1" xfId="5"/>
    <cellStyle name="Link" xfId="10" builtinId="8"/>
    <cellStyle name="Prozent" xfId="2" builtinId="5"/>
    <cellStyle name="Prozent 2" xfId="8"/>
    <cellStyle name="Result" xfId="6"/>
    <cellStyle name="Result2" xfId="7"/>
    <cellStyle name="Standard" xfId="0" builtinId="0"/>
    <cellStyle name="Standard 2" xfId="3"/>
    <cellStyle name="Währung" xfId="1" builtinId="4"/>
    <cellStyle name="Währung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orden.social/@Sektorenkoppler" TargetMode="External"/><Relationship Id="rId1" Type="http://schemas.openxmlformats.org/officeDocument/2006/relationships/hyperlink" Target="https://sektorenkoppl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0"/>
  <sheetViews>
    <sheetView tabSelected="1" zoomScale="85" zoomScaleNormal="85" workbookViewId="0">
      <selection activeCell="U29" sqref="U29"/>
    </sheetView>
  </sheetViews>
  <sheetFormatPr baseColWidth="10" defaultRowHeight="14.6"/>
  <cols>
    <col min="3" max="3" width="21.765625" style="2" bestFit="1" customWidth="1"/>
    <col min="4" max="14" width="12.61328125" bestFit="1" customWidth="1"/>
  </cols>
  <sheetData>
    <row r="2" spans="2:14" ht="42" customHeight="1">
      <c r="B2" s="37" t="s">
        <v>47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2:14" ht="40.299999999999997" customHeight="1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>
      <c r="B4" t="s">
        <v>37</v>
      </c>
      <c r="C4" s="1" t="s">
        <v>38</v>
      </c>
    </row>
    <row r="5" spans="2:14">
      <c r="B5" t="s">
        <v>39</v>
      </c>
      <c r="C5" s="1" t="s">
        <v>40</v>
      </c>
    </row>
    <row r="6" spans="2:14">
      <c r="C6"/>
      <c r="D6" s="1"/>
    </row>
    <row r="7" spans="2:14" ht="15" customHeight="1" thickBot="1">
      <c r="B7" s="2" t="s">
        <v>41</v>
      </c>
      <c r="C7" s="38" t="s">
        <v>46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2:14" ht="14.6" customHeight="1">
      <c r="B8" s="39" t="s">
        <v>23</v>
      </c>
      <c r="C8" s="3" t="s">
        <v>0</v>
      </c>
      <c r="D8" s="4">
        <v>20000</v>
      </c>
      <c r="E8" s="5" t="s">
        <v>11</v>
      </c>
      <c r="F8" s="48" t="s">
        <v>30</v>
      </c>
      <c r="G8" s="49"/>
      <c r="H8" s="49"/>
      <c r="I8" s="49"/>
      <c r="J8" s="49"/>
      <c r="K8" s="49"/>
      <c r="L8" s="49"/>
      <c r="M8" s="49"/>
      <c r="N8" s="50"/>
    </row>
    <row r="9" spans="2:14" ht="15.9">
      <c r="B9" s="40"/>
      <c r="C9" s="6" t="s">
        <v>22</v>
      </c>
      <c r="D9" s="7">
        <v>15</v>
      </c>
      <c r="E9" s="8" t="s">
        <v>10</v>
      </c>
      <c r="F9" s="42" t="s">
        <v>29</v>
      </c>
      <c r="G9" s="43"/>
      <c r="H9" s="43"/>
      <c r="I9" s="43"/>
      <c r="J9" s="43"/>
      <c r="K9" s="43"/>
      <c r="L9" s="43"/>
      <c r="M9" s="43"/>
      <c r="N9" s="44"/>
    </row>
    <row r="10" spans="2:14" ht="33.450000000000003" customHeight="1">
      <c r="B10" s="40"/>
      <c r="C10" s="6" t="s">
        <v>15</v>
      </c>
      <c r="D10" s="7">
        <v>900</v>
      </c>
      <c r="E10" s="8" t="s">
        <v>2</v>
      </c>
      <c r="F10" s="54" t="s">
        <v>43</v>
      </c>
      <c r="G10" s="43"/>
      <c r="H10" s="43"/>
      <c r="I10" s="43"/>
      <c r="J10" s="43"/>
      <c r="K10" s="43"/>
      <c r="L10" s="43"/>
      <c r="M10" s="43"/>
      <c r="N10" s="44"/>
    </row>
    <row r="11" spans="2:14" ht="15.9">
      <c r="B11" s="40"/>
      <c r="C11" s="6" t="s">
        <v>4</v>
      </c>
      <c r="D11" s="7">
        <v>3500</v>
      </c>
      <c r="E11" s="8" t="s">
        <v>12</v>
      </c>
      <c r="F11" s="42" t="s">
        <v>44</v>
      </c>
      <c r="G11" s="43"/>
      <c r="H11" s="43"/>
      <c r="I11" s="43"/>
      <c r="J11" s="43"/>
      <c r="K11" s="43"/>
      <c r="L11" s="43"/>
      <c r="M11" s="43"/>
      <c r="N11" s="44"/>
    </row>
    <row r="12" spans="2:14" ht="15.9">
      <c r="B12" s="40"/>
      <c r="C12" s="6" t="s">
        <v>7</v>
      </c>
      <c r="D12" s="9">
        <v>0.45</v>
      </c>
      <c r="E12" s="8" t="s">
        <v>17</v>
      </c>
      <c r="F12" s="42" t="s">
        <v>16</v>
      </c>
      <c r="G12" s="43"/>
      <c r="H12" s="43"/>
      <c r="I12" s="43"/>
      <c r="J12" s="43"/>
      <c r="K12" s="43"/>
      <c r="L12" s="43"/>
      <c r="M12" s="43"/>
      <c r="N12" s="44"/>
    </row>
    <row r="13" spans="2:14" ht="15.9">
      <c r="B13" s="40"/>
      <c r="C13" s="6" t="s">
        <v>13</v>
      </c>
      <c r="D13" s="9">
        <v>3</v>
      </c>
      <c r="E13" s="8" t="s">
        <v>18</v>
      </c>
      <c r="F13" s="42" t="s">
        <v>32</v>
      </c>
      <c r="G13" s="43"/>
      <c r="H13" s="43"/>
      <c r="I13" s="43"/>
      <c r="J13" s="43"/>
      <c r="K13" s="43"/>
      <c r="L13" s="43"/>
      <c r="M13" s="43"/>
      <c r="N13" s="44"/>
    </row>
    <row r="14" spans="2:14" ht="15.9">
      <c r="B14" s="40"/>
      <c r="C14" s="6" t="s">
        <v>1</v>
      </c>
      <c r="D14" s="7">
        <v>8.2000000000000003E-2</v>
      </c>
      <c r="E14" s="8" t="s">
        <v>17</v>
      </c>
      <c r="F14" s="42" t="s">
        <v>45</v>
      </c>
      <c r="G14" s="43"/>
      <c r="H14" s="43"/>
      <c r="I14" s="43"/>
      <c r="J14" s="43"/>
      <c r="K14" s="43"/>
      <c r="L14" s="43"/>
      <c r="M14" s="43"/>
      <c r="N14" s="44"/>
    </row>
    <row r="15" spans="2:14" ht="15.9">
      <c r="B15" s="40"/>
      <c r="C15" s="6" t="s">
        <v>19</v>
      </c>
      <c r="D15" s="7">
        <v>20</v>
      </c>
      <c r="E15" s="8" t="s">
        <v>19</v>
      </c>
      <c r="F15" s="42" t="s">
        <v>31</v>
      </c>
      <c r="G15" s="43"/>
      <c r="H15" s="43"/>
      <c r="I15" s="43"/>
      <c r="J15" s="43"/>
      <c r="K15" s="43"/>
      <c r="L15" s="43"/>
      <c r="M15" s="43"/>
      <c r="N15" s="44"/>
    </row>
    <row r="16" spans="2:14" ht="16.3" thickBot="1">
      <c r="B16" s="40"/>
      <c r="C16" s="6" t="s">
        <v>26</v>
      </c>
      <c r="D16" s="7">
        <v>1</v>
      </c>
      <c r="E16" s="8" t="s">
        <v>27</v>
      </c>
      <c r="F16" s="45" t="s">
        <v>28</v>
      </c>
      <c r="G16" s="46"/>
      <c r="H16" s="46"/>
      <c r="I16" s="46"/>
      <c r="J16" s="46"/>
      <c r="K16" s="46"/>
      <c r="L16" s="46"/>
      <c r="M16" s="46"/>
      <c r="N16" s="47"/>
    </row>
    <row r="17" spans="2:14" ht="14.6" customHeight="1">
      <c r="B17" s="39" t="s">
        <v>24</v>
      </c>
      <c r="C17" s="3" t="s">
        <v>20</v>
      </c>
      <c r="D17" s="10">
        <f>$D$12*(1+$D$13/100)^$D$15</f>
        <v>0.81275005560123603</v>
      </c>
      <c r="E17" s="5" t="s">
        <v>11</v>
      </c>
      <c r="F17" s="48" t="s">
        <v>33</v>
      </c>
      <c r="G17" s="49"/>
      <c r="H17" s="49"/>
      <c r="I17" s="49"/>
      <c r="J17" s="49"/>
      <c r="K17" s="49"/>
      <c r="L17" s="49"/>
      <c r="M17" s="49"/>
      <c r="N17" s="50"/>
    </row>
    <row r="18" spans="2:14" ht="15.9">
      <c r="B18" s="40"/>
      <c r="C18" s="6" t="s">
        <v>21</v>
      </c>
      <c r="D18" s="11">
        <f>(D17+D12)/2</f>
        <v>0.63137502780061805</v>
      </c>
      <c r="E18" s="8" t="s">
        <v>11</v>
      </c>
      <c r="F18" s="42" t="s">
        <v>34</v>
      </c>
      <c r="G18" s="43"/>
      <c r="H18" s="43"/>
      <c r="I18" s="43"/>
      <c r="J18" s="43"/>
      <c r="K18" s="43"/>
      <c r="L18" s="43"/>
      <c r="M18" s="43"/>
      <c r="N18" s="44"/>
    </row>
    <row r="19" spans="2:14" ht="16.3" thickBot="1">
      <c r="B19" s="40"/>
      <c r="C19" s="6" t="s">
        <v>3</v>
      </c>
      <c r="D19" s="12">
        <f>$D$9*D10*20</f>
        <v>270000</v>
      </c>
      <c r="E19" s="13" t="s">
        <v>12</v>
      </c>
      <c r="F19" s="51" t="s">
        <v>35</v>
      </c>
      <c r="G19" s="52"/>
      <c r="H19" s="52"/>
      <c r="I19" s="52"/>
      <c r="J19" s="52"/>
      <c r="K19" s="52"/>
      <c r="L19" s="52"/>
      <c r="M19" s="52"/>
      <c r="N19" s="53"/>
    </row>
    <row r="20" spans="2:14" ht="15.9">
      <c r="B20" s="40"/>
      <c r="C20" s="14" t="s">
        <v>5</v>
      </c>
      <c r="D20" s="15">
        <v>0</v>
      </c>
      <c r="E20" s="16">
        <v>0.1</v>
      </c>
      <c r="F20" s="16">
        <v>0.2</v>
      </c>
      <c r="G20" s="16">
        <v>0.3</v>
      </c>
      <c r="H20" s="16">
        <v>0.4</v>
      </c>
      <c r="I20" s="16">
        <v>0.5</v>
      </c>
      <c r="J20" s="16">
        <v>0.6</v>
      </c>
      <c r="K20" s="16">
        <v>0.7</v>
      </c>
      <c r="L20" s="16">
        <v>0.8</v>
      </c>
      <c r="M20" s="16">
        <v>0.9</v>
      </c>
      <c r="N20" s="17">
        <v>1</v>
      </c>
    </row>
    <row r="21" spans="2:14" ht="15.9">
      <c r="B21" s="40"/>
      <c r="C21" s="18" t="s">
        <v>6</v>
      </c>
      <c r="D21" s="19">
        <f>D20*$D$11*20</f>
        <v>0</v>
      </c>
      <c r="E21" s="20">
        <f>E20*$D$11*20</f>
        <v>7000</v>
      </c>
      <c r="F21" s="20">
        <f t="shared" ref="F21:N21" si="0">F20*$D$11*20</f>
        <v>14000</v>
      </c>
      <c r="G21" s="20">
        <f t="shared" si="0"/>
        <v>21000</v>
      </c>
      <c r="H21" s="20">
        <f t="shared" si="0"/>
        <v>28000</v>
      </c>
      <c r="I21" s="20">
        <f t="shared" si="0"/>
        <v>35000</v>
      </c>
      <c r="J21" s="20">
        <f t="shared" si="0"/>
        <v>42000</v>
      </c>
      <c r="K21" s="20">
        <f t="shared" si="0"/>
        <v>49000</v>
      </c>
      <c r="L21" s="20">
        <f t="shared" si="0"/>
        <v>56000</v>
      </c>
      <c r="M21" s="20">
        <f t="shared" si="0"/>
        <v>63000</v>
      </c>
      <c r="N21" s="8">
        <f t="shared" si="0"/>
        <v>70000</v>
      </c>
    </row>
    <row r="22" spans="2:14" ht="16.3" thickBot="1">
      <c r="B22" s="40"/>
      <c r="C22" s="21" t="s">
        <v>14</v>
      </c>
      <c r="D22" s="12">
        <f t="shared" ref="D22:N22" si="1">$D$19-D21</f>
        <v>270000</v>
      </c>
      <c r="E22" s="22">
        <f t="shared" si="1"/>
        <v>263000</v>
      </c>
      <c r="F22" s="22">
        <f t="shared" si="1"/>
        <v>256000</v>
      </c>
      <c r="G22" s="22">
        <f t="shared" si="1"/>
        <v>249000</v>
      </c>
      <c r="H22" s="22">
        <f t="shared" si="1"/>
        <v>242000</v>
      </c>
      <c r="I22" s="22">
        <f t="shared" si="1"/>
        <v>235000</v>
      </c>
      <c r="J22" s="22">
        <f t="shared" si="1"/>
        <v>228000</v>
      </c>
      <c r="K22" s="22">
        <f t="shared" si="1"/>
        <v>221000</v>
      </c>
      <c r="L22" s="22">
        <f t="shared" si="1"/>
        <v>214000</v>
      </c>
      <c r="M22" s="22">
        <f t="shared" si="1"/>
        <v>207000</v>
      </c>
      <c r="N22" s="13">
        <f t="shared" si="1"/>
        <v>200000</v>
      </c>
    </row>
    <row r="23" spans="2:14" ht="15.9">
      <c r="B23" s="40"/>
      <c r="C23" s="3" t="s">
        <v>1</v>
      </c>
      <c r="D23" s="23">
        <f t="shared" ref="D23:N23" si="2">D22*$D$14</f>
        <v>22140</v>
      </c>
      <c r="E23" s="24">
        <f t="shared" si="2"/>
        <v>21566</v>
      </c>
      <c r="F23" s="24">
        <f t="shared" si="2"/>
        <v>20992</v>
      </c>
      <c r="G23" s="24">
        <f t="shared" si="2"/>
        <v>20418</v>
      </c>
      <c r="H23" s="24">
        <f t="shared" si="2"/>
        <v>19844</v>
      </c>
      <c r="I23" s="24">
        <f t="shared" si="2"/>
        <v>19270</v>
      </c>
      <c r="J23" s="24">
        <f t="shared" si="2"/>
        <v>18696</v>
      </c>
      <c r="K23" s="24">
        <f t="shared" si="2"/>
        <v>18122</v>
      </c>
      <c r="L23" s="24">
        <f t="shared" si="2"/>
        <v>17548</v>
      </c>
      <c r="M23" s="24">
        <f t="shared" si="2"/>
        <v>16974</v>
      </c>
      <c r="N23" s="25">
        <f t="shared" si="2"/>
        <v>16400</v>
      </c>
    </row>
    <row r="24" spans="2:14" ht="15.9">
      <c r="B24" s="40"/>
      <c r="C24" s="6" t="s">
        <v>36</v>
      </c>
      <c r="D24" s="26">
        <f>D21*$D$18</f>
        <v>0</v>
      </c>
      <c r="E24" s="27">
        <f>E21*$D$18</f>
        <v>4419.6251946043267</v>
      </c>
      <c r="F24" s="27">
        <f t="shared" ref="F24:N24" si="3">F21*$D$18</f>
        <v>8839.2503892086534</v>
      </c>
      <c r="G24" s="27">
        <f t="shared" si="3"/>
        <v>13258.875583812978</v>
      </c>
      <c r="H24" s="27">
        <f t="shared" si="3"/>
        <v>17678.500778417307</v>
      </c>
      <c r="I24" s="27">
        <f t="shared" si="3"/>
        <v>22098.125973021633</v>
      </c>
      <c r="J24" s="27">
        <f t="shared" si="3"/>
        <v>26517.751167625956</v>
      </c>
      <c r="K24" s="27">
        <f t="shared" si="3"/>
        <v>30937.376362230283</v>
      </c>
      <c r="L24" s="27">
        <f t="shared" si="3"/>
        <v>35357.001556834613</v>
      </c>
      <c r="M24" s="27">
        <f t="shared" si="3"/>
        <v>39776.62675143894</v>
      </c>
      <c r="N24" s="28">
        <f t="shared" si="3"/>
        <v>44196.251946043267</v>
      </c>
    </row>
    <row r="25" spans="2:14" ht="15.9">
      <c r="B25" s="40"/>
      <c r="C25" s="6" t="s">
        <v>26</v>
      </c>
      <c r="D25" s="26">
        <f>$D$8*$D$16/100*$D$15</f>
        <v>4000</v>
      </c>
      <c r="E25" s="27">
        <f t="shared" ref="E25:N25" si="4">$D$8*$D$16/100*$D$15</f>
        <v>4000</v>
      </c>
      <c r="F25" s="27">
        <f t="shared" si="4"/>
        <v>4000</v>
      </c>
      <c r="G25" s="27">
        <f t="shared" si="4"/>
        <v>4000</v>
      </c>
      <c r="H25" s="27">
        <f t="shared" si="4"/>
        <v>4000</v>
      </c>
      <c r="I25" s="27">
        <f t="shared" si="4"/>
        <v>4000</v>
      </c>
      <c r="J25" s="27">
        <f t="shared" si="4"/>
        <v>4000</v>
      </c>
      <c r="K25" s="27">
        <f t="shared" si="4"/>
        <v>4000</v>
      </c>
      <c r="L25" s="27">
        <f t="shared" si="4"/>
        <v>4000</v>
      </c>
      <c r="M25" s="27">
        <f t="shared" si="4"/>
        <v>4000</v>
      </c>
      <c r="N25" s="28">
        <f t="shared" si="4"/>
        <v>4000</v>
      </c>
    </row>
    <row r="26" spans="2:14" ht="15.9">
      <c r="B26" s="40"/>
      <c r="C26" s="6" t="s">
        <v>8</v>
      </c>
      <c r="D26" s="29">
        <f>D23+D24-D25</f>
        <v>18140</v>
      </c>
      <c r="E26" s="30">
        <f t="shared" ref="E26:N26" si="5">E23+E24-E25</f>
        <v>21985.625194604327</v>
      </c>
      <c r="F26" s="30">
        <f t="shared" si="5"/>
        <v>25831.250389208653</v>
      </c>
      <c r="G26" s="30">
        <f t="shared" si="5"/>
        <v>29676.87558381298</v>
      </c>
      <c r="H26" s="30">
        <f t="shared" si="5"/>
        <v>33522.500778417307</v>
      </c>
      <c r="I26" s="30">
        <f t="shared" si="5"/>
        <v>37368.125973021633</v>
      </c>
      <c r="J26" s="30">
        <f t="shared" si="5"/>
        <v>41213.75116762596</v>
      </c>
      <c r="K26" s="30">
        <f t="shared" si="5"/>
        <v>45059.376362230279</v>
      </c>
      <c r="L26" s="30">
        <f t="shared" si="5"/>
        <v>48905.001556834613</v>
      </c>
      <c r="M26" s="30">
        <f t="shared" si="5"/>
        <v>52750.62675143894</v>
      </c>
      <c r="N26" s="31">
        <f t="shared" si="5"/>
        <v>56596.251946043267</v>
      </c>
    </row>
    <row r="27" spans="2:14" ht="15.9">
      <c r="B27" s="40"/>
      <c r="C27" s="6" t="s">
        <v>25</v>
      </c>
      <c r="D27" s="29">
        <f>D26-$D$8</f>
        <v>-1860</v>
      </c>
      <c r="E27" s="30">
        <f t="shared" ref="E27:N27" si="6">E26-$D$8</f>
        <v>1985.6251946043267</v>
      </c>
      <c r="F27" s="30">
        <f t="shared" si="6"/>
        <v>5831.2503892086534</v>
      </c>
      <c r="G27" s="30">
        <f t="shared" si="6"/>
        <v>9676.87558381298</v>
      </c>
      <c r="H27" s="30">
        <f t="shared" si="6"/>
        <v>13522.500778417307</v>
      </c>
      <c r="I27" s="30">
        <f t="shared" si="6"/>
        <v>17368.125973021633</v>
      </c>
      <c r="J27" s="30">
        <f t="shared" si="6"/>
        <v>21213.75116762596</v>
      </c>
      <c r="K27" s="30">
        <f t="shared" si="6"/>
        <v>25059.376362230279</v>
      </c>
      <c r="L27" s="30">
        <f t="shared" si="6"/>
        <v>28905.001556834613</v>
      </c>
      <c r="M27" s="30">
        <f t="shared" si="6"/>
        <v>32750.62675143894</v>
      </c>
      <c r="N27" s="31">
        <f t="shared" si="6"/>
        <v>36596.251946043267</v>
      </c>
    </row>
    <row r="28" spans="2:14" ht="16.3" thickBot="1">
      <c r="B28" s="41"/>
      <c r="C28" s="32" t="s">
        <v>9</v>
      </c>
      <c r="D28" s="33">
        <f>$D$8/D26*20</f>
        <v>22.050716648291072</v>
      </c>
      <c r="E28" s="34">
        <f t="shared" ref="E28:G28" si="7">$D$8/E26*20</f>
        <v>18.193705953750513</v>
      </c>
      <c r="F28" s="34">
        <f t="shared" si="7"/>
        <v>15.485119534403387</v>
      </c>
      <c r="G28" s="34">
        <f t="shared" si="7"/>
        <v>13.478507832481426</v>
      </c>
      <c r="H28" s="34">
        <f t="shared" ref="H28:N28" si="8">$D$8/H26*20</f>
        <v>11.932284009596648</v>
      </c>
      <c r="I28" s="34">
        <f t="shared" si="8"/>
        <v>10.704309878659284</v>
      </c>
      <c r="J28" s="34">
        <f t="shared" si="8"/>
        <v>9.7054984966815212</v>
      </c>
      <c r="K28" s="34">
        <f t="shared" si="8"/>
        <v>8.877175680027575</v>
      </c>
      <c r="L28" s="34">
        <f t="shared" si="8"/>
        <v>8.1791225287078824</v>
      </c>
      <c r="M28" s="34">
        <f t="shared" si="8"/>
        <v>7.582848292680973</v>
      </c>
      <c r="N28" s="35">
        <f t="shared" si="8"/>
        <v>7.0676058262894328</v>
      </c>
    </row>
    <row r="30" spans="2:14">
      <c r="C30" s="36" t="s">
        <v>42</v>
      </c>
    </row>
  </sheetData>
  <mergeCells count="16">
    <mergeCell ref="B2:N3"/>
    <mergeCell ref="C7:N7"/>
    <mergeCell ref="B17:B28"/>
    <mergeCell ref="B8:B16"/>
    <mergeCell ref="F12:N12"/>
    <mergeCell ref="F13:N13"/>
    <mergeCell ref="F14:N14"/>
    <mergeCell ref="F15:N15"/>
    <mergeCell ref="F16:N16"/>
    <mergeCell ref="F17:N17"/>
    <mergeCell ref="F18:N18"/>
    <mergeCell ref="F19:N19"/>
    <mergeCell ref="F10:N10"/>
    <mergeCell ref="F9:N9"/>
    <mergeCell ref="F8:N8"/>
    <mergeCell ref="F11:N11"/>
  </mergeCells>
  <conditionalFormatting sqref="D28:N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C4" r:id="rId1"/>
    <hyperlink ref="C5" r:id="rId2"/>
  </hyperlink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Gagadada</dc:creator>
  <cp:lastModifiedBy>Gagadada</cp:lastModifiedBy>
  <dcterms:created xsi:type="dcterms:W3CDTF">2021-03-20T16:40:11Z</dcterms:created>
  <dcterms:modified xsi:type="dcterms:W3CDTF">2023-02-16T21:17:22Z</dcterms:modified>
</cp:coreProperties>
</file>